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emplu orientat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Aurelia Simion</author>
  </authors>
  <commentList>
    <comment ref="D14" authorId="0">
      <text>
        <r>
          <rPr>
            <sz val="9"/>
            <rFont val="Tahoma"/>
            <family val="2"/>
          </rPr>
          <t>Consum specific de energie finala pentru incalzire (din certificatul de performanta)</t>
        </r>
      </text>
    </comment>
    <comment ref="E14" authorId="0">
      <text>
        <r>
          <rPr>
            <sz val="9"/>
            <rFont val="Tahoma"/>
            <family val="2"/>
          </rPr>
          <t>Consum specific de energie finala pentru apa calda (din certificatul de performanta)</t>
        </r>
      </text>
    </comment>
    <comment ref="F15" authorId="0">
      <text>
        <r>
          <rPr>
            <sz val="9"/>
            <rFont val="Tahoma"/>
            <family val="2"/>
          </rPr>
          <t>Consum specific de energie finala pentru iluminat (din certificatul de performanta)</t>
        </r>
      </text>
    </comment>
    <comment ref="G16" authorId="0">
      <text>
        <r>
          <rPr>
            <sz val="9"/>
            <rFont val="Tahoma"/>
            <family val="2"/>
          </rPr>
          <t>Consum specific de energie finala pentru climatizare (din certificatul de performanta)</t>
        </r>
      </text>
    </comment>
    <comment ref="C14" authorId="0">
      <text>
        <r>
          <rPr>
            <sz val="9"/>
            <rFont val="Tahoma"/>
            <family val="2"/>
          </rPr>
          <t>coeficienti de conversie energie primara (din Tabel 2, anexa 2 la Ordinul MDRAPFE nr. 2641/2017</t>
        </r>
      </text>
    </comment>
    <comment ref="H17" authorId="0">
      <text>
        <r>
          <rPr>
            <sz val="9"/>
            <rFont val="Tahoma"/>
            <family val="2"/>
          </rPr>
          <t>Din certificatul de performanta energetica</t>
        </r>
      </text>
    </comment>
  </commentList>
</comments>
</file>

<file path=xl/sharedStrings.xml><?xml version="1.0" encoding="utf-8"?>
<sst xmlns="http://schemas.openxmlformats.org/spreadsheetml/2006/main" count="72" uniqueCount="47">
  <si>
    <t>gaze naturale</t>
  </si>
  <si>
    <t>factor conversie in energie primara</t>
  </si>
  <si>
    <t>electricitate SEN</t>
  </si>
  <si>
    <t>Date de intrare:</t>
  </si>
  <si>
    <t>mp</t>
  </si>
  <si>
    <t>Centrala termica - gaze naturale pentru incalzire si apa calda de consum</t>
  </si>
  <si>
    <t>Energia electrica pentru iluminat - din SEN</t>
  </si>
  <si>
    <t>Consum specific energia finala 
(din certificatul de performanta energetica)</t>
  </si>
  <si>
    <t>incalzire
[kWh/mp, an]</t>
  </si>
  <si>
    <t>acm
[kWh/mp, an]</t>
  </si>
  <si>
    <t>iluminat
[kWh/mp, an]</t>
  </si>
  <si>
    <t>climatizare
[kWh/mp, an]</t>
  </si>
  <si>
    <t>Indicele de
emisii echivalent CO2
[kg CO2/mp,an]</t>
  </si>
  <si>
    <t>energia primara</t>
  </si>
  <si>
    <t>Consum total
anual specific de energie primara
[kWh/mp,an]</t>
  </si>
  <si>
    <t>Consum total
anual specific de energie finala
[kWh/mp,an]</t>
  </si>
  <si>
    <t>1 tep =</t>
  </si>
  <si>
    <t>kWh</t>
  </si>
  <si>
    <t>Suprafata utila
incalzita</t>
  </si>
  <si>
    <t>Climatizare - COP</t>
  </si>
  <si>
    <t>%</t>
  </si>
  <si>
    <t>Valoare</t>
  </si>
  <si>
    <t>Reducere</t>
  </si>
  <si>
    <t>energie racire</t>
  </si>
  <si>
    <t>Consum total anual de
energie finala/primara
[kWh/an]</t>
  </si>
  <si>
    <t>energie primara utilizand surse fosile</t>
  </si>
  <si>
    <t>total energie primara
(surse regenerabile si fosile)</t>
  </si>
  <si>
    <t>% utilizare surse regenerabile din total consum energie primara dupa implementarea masurilor</t>
  </si>
  <si>
    <t>energie finala</t>
  </si>
  <si>
    <r>
      <rPr>
        <b/>
        <sz val="10"/>
        <rFont val="Arial"/>
        <family val="2"/>
      </rPr>
      <t>energie finala</t>
    </r>
    <r>
      <rPr>
        <sz val="10"/>
        <rFont val="Arial"/>
        <family val="2"/>
      </rPr>
      <t xml:space="preserve">
utilizand surse fosile</t>
    </r>
  </si>
  <si>
    <r>
      <t>energie</t>
    </r>
    <r>
      <rPr>
        <sz val="10"/>
        <color indexed="8"/>
        <rFont val="Arial"/>
        <family val="2"/>
      </rPr>
      <t xml:space="preserve"> finala</t>
    </r>
    <r>
      <rPr>
        <sz val="10"/>
        <rFont val="Arial"/>
        <family val="2"/>
      </rPr>
      <t xml:space="preserve"> utilizand surse regenerabile de energie (peleti si PV)</t>
    </r>
  </si>
  <si>
    <r>
      <t>Consum specific energia finala 
(dupa aplicarea masurilor/pachetelor de masuri,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fara/cu RES)</t>
    </r>
  </si>
  <si>
    <t xml:space="preserve">Exemplu orientativ pentru determinarea indicatorilor </t>
  </si>
  <si>
    <t>Energia finală/primară - din Raportul de audit energetic</t>
  </si>
  <si>
    <t>Energia finală/primară - după implementarea măsurilor/pachetelor de măsuri</t>
  </si>
  <si>
    <t xml:space="preserve">APLICARE MĂSURI FĂRĂ RES
</t>
  </si>
  <si>
    <r>
      <rPr>
        <b/>
        <u val="single"/>
        <sz val="10"/>
        <rFont val="Arial"/>
        <family val="2"/>
      </rPr>
      <t>APLICARE MĂSURI RES</t>
    </r>
    <r>
      <rPr>
        <sz val="10"/>
        <rFont val="Arial"/>
        <family val="2"/>
      </rPr>
      <t xml:space="preserve">
utilizare surse regenerabile pentru incalzire, acm si iluminat</t>
    </r>
  </si>
  <si>
    <t>Indicatorii de realizare/de proiect dupa implementarea măsurilor de creștere a eficienței energetice (utilizand RES)</t>
  </si>
  <si>
    <t>Indicatori de realizare/ de proiect</t>
  </si>
  <si>
    <t>Indicatorii de realizare/ de proiect dupa implementarea măsurilor de creștere a eficienței energetice (fara utilizare RES)</t>
  </si>
  <si>
    <t>Valoarea indicatorului la începutul implementării proiectului</t>
  </si>
  <si>
    <r>
      <t xml:space="preserve">Indicator 
</t>
    </r>
    <r>
      <rPr>
        <i/>
        <sz val="11"/>
        <rFont val="Arial"/>
        <family val="2"/>
      </rPr>
      <t>(exemplu)</t>
    </r>
  </si>
  <si>
    <t xml:space="preserve">Valoarea indicatorului la finalul implementării proiectului 
</t>
  </si>
  <si>
    <t>Scăderea consumului anual de energie finală din surse neregenerabile
[tep]</t>
  </si>
  <si>
    <t>Scăderea anuală estimată a gazelor cu efect de seră
[echivalent to CO2/an ]</t>
  </si>
  <si>
    <t>Scăderea consumului anual specific de energie primară pentru încălzire din surse neregenerabile
[kWh/m2/an]</t>
  </si>
  <si>
    <t>Scăderea consumului anual de energie primară
[kWh/an]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</si>
</sst>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#,##0.0"/>
    <numFmt numFmtId="185" formatCode="0.0000"/>
    <numFmt numFmtId="186" formatCode="#,##0\ &quot;€&quot;"/>
    <numFmt numFmtId="187" formatCode="General\ &quot;kWh/kg&quot;"/>
    <numFmt numFmtId="188" formatCode="0.00\ &quot;kWh/m³&quot;"/>
    <numFmt numFmtId="189" formatCode="0.00\ &quot;kWh/l&quot;"/>
    <numFmt numFmtId="190" formatCode="0.00\ &quot;kWh/kg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E+00"/>
    <numFmt numFmtId="196" formatCode="00000"/>
    <numFmt numFmtId="197" formatCode="0.000"/>
    <numFmt numFmtId="198" formatCode="#,##0.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5"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10" fillId="4" borderId="0" applyNumberFormat="0" applyBorder="0" applyAlignment="0" applyProtection="0"/>
    <xf numFmtId="0" fontId="42" fillId="33" borderId="2" applyNumberFormat="0" applyAlignment="0" applyProtection="0"/>
    <xf numFmtId="0" fontId="11" fillId="34" borderId="3" applyNumberFormat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43" fillId="3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15" fillId="9" borderId="3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9" fillId="42" borderId="2" applyNumberFormat="0" applyAlignment="0" applyProtection="0"/>
    <xf numFmtId="0" fontId="50" fillId="0" borderId="10" applyNumberFormat="0" applyFill="0" applyAlignment="0" applyProtection="0"/>
    <xf numFmtId="0" fontId="17" fillId="43" borderId="0" applyNumberFormat="0" applyBorder="0" applyAlignment="0" applyProtection="0"/>
    <xf numFmtId="4" fontId="5" fillId="0" borderId="11" applyFill="0" applyBorder="0" applyProtection="0">
      <alignment horizontal="right" vertical="center"/>
    </xf>
    <xf numFmtId="0" fontId="5" fillId="0" borderId="11" applyNumberFormat="0" applyFill="0" applyAlignment="0" applyProtection="0"/>
    <xf numFmtId="0" fontId="0" fillId="44" borderId="12" applyNumberFormat="0" applyFont="0" applyAlignment="0" applyProtection="0"/>
    <xf numFmtId="0" fontId="0" fillId="45" borderId="13" applyNumberFormat="0" applyFont="0" applyAlignment="0" applyProtection="0"/>
    <xf numFmtId="0" fontId="51" fillId="33" borderId="14" applyNumberFormat="0" applyAlignment="0" applyProtection="0"/>
    <xf numFmtId="9" fontId="0" fillId="0" borderId="0" applyFont="0" applyFill="0" applyBorder="0" applyAlignment="0" applyProtection="0"/>
    <xf numFmtId="0" fontId="18" fillId="34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4" fillId="0" borderId="18" applyNumberFormat="0" applyFill="0" applyAlignment="0" applyProtection="0"/>
    <xf numFmtId="0" fontId="24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6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/>
    </xf>
    <xf numFmtId="0" fontId="0" fillId="44" borderId="2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32" fillId="0" borderId="11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2" fontId="33" fillId="46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46" borderId="20" xfId="0" applyFill="1" applyBorder="1" applyAlignment="1">
      <alignment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 wrapText="1"/>
    </xf>
    <xf numFmtId="2" fontId="0" fillId="46" borderId="23" xfId="0" applyNumberFormat="1" applyFill="1" applyBorder="1" applyAlignment="1">
      <alignment/>
    </xf>
    <xf numFmtId="0" fontId="1" fillId="0" borderId="24" xfId="0" applyFont="1" applyBorder="1" applyAlignment="1">
      <alignment/>
    </xf>
    <xf numFmtId="2" fontId="0" fillId="0" borderId="25" xfId="0" applyNumberFormat="1" applyFill="1" applyBorder="1" applyAlignment="1">
      <alignment/>
    </xf>
    <xf numFmtId="2" fontId="33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32" fillId="0" borderId="11" xfId="0" applyNumberFormat="1" applyFont="1" applyFill="1" applyBorder="1" applyAlignment="1">
      <alignment horizontal="right"/>
    </xf>
    <xf numFmtId="2" fontId="33" fillId="0" borderId="11" xfId="0" applyNumberFormat="1" applyFont="1" applyFill="1" applyBorder="1" applyAlignment="1">
      <alignment/>
    </xf>
    <xf numFmtId="2" fontId="33" fillId="0" borderId="25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/>
    </xf>
    <xf numFmtId="0" fontId="0" fillId="46" borderId="25" xfId="0" applyFill="1" applyBorder="1" applyAlignment="1">
      <alignment/>
    </xf>
    <xf numFmtId="0" fontId="0" fillId="0" borderId="20" xfId="0" applyBorder="1" applyAlignment="1">
      <alignment/>
    </xf>
    <xf numFmtId="0" fontId="0" fillId="46" borderId="23" xfId="0" applyFont="1" applyFill="1" applyBorder="1" applyAlignment="1">
      <alignment wrapText="1"/>
    </xf>
    <xf numFmtId="197" fontId="0" fillId="46" borderId="23" xfId="0" applyNumberFormat="1" applyFill="1" applyBorder="1" applyAlignment="1">
      <alignment/>
    </xf>
    <xf numFmtId="4" fontId="31" fillId="0" borderId="23" xfId="0" applyNumberFormat="1" applyFont="1" applyBorder="1" applyAlignment="1">
      <alignment/>
    </xf>
    <xf numFmtId="0" fontId="0" fillId="46" borderId="24" xfId="0" applyFont="1" applyFill="1" applyBorder="1" applyAlignment="1">
      <alignment wrapText="1"/>
    </xf>
    <xf numFmtId="197" fontId="0" fillId="46" borderId="25" xfId="0" applyNumberFormat="1" applyFill="1" applyBorder="1" applyAlignment="1">
      <alignment/>
    </xf>
    <xf numFmtId="2" fontId="0" fillId="46" borderId="25" xfId="0" applyNumberFormat="1" applyFill="1" applyBorder="1" applyAlignment="1">
      <alignment/>
    </xf>
    <xf numFmtId="2" fontId="0" fillId="46" borderId="25" xfId="0" applyNumberFormat="1" applyFont="1" applyFill="1" applyBorder="1" applyAlignment="1">
      <alignment/>
    </xf>
    <xf numFmtId="4" fontId="31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98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31" fillId="46" borderId="25" xfId="0" applyFont="1" applyFill="1" applyBorder="1" applyAlignment="1">
      <alignment/>
    </xf>
    <xf numFmtId="10" fontId="31" fillId="46" borderId="26" xfId="0" applyNumberFormat="1" applyFont="1" applyFill="1" applyBorder="1" applyAlignment="1">
      <alignment/>
    </xf>
    <xf numFmtId="2" fontId="1" fillId="46" borderId="25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46" borderId="25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27" xfId="0" applyFont="1" applyBorder="1" applyAlignment="1">
      <alignment vertical="top" wrapText="1"/>
    </xf>
    <xf numFmtId="2" fontId="32" fillId="46" borderId="23" xfId="0" applyNumberFormat="1" applyFont="1" applyFill="1" applyBorder="1" applyAlignment="1">
      <alignment/>
    </xf>
    <xf numFmtId="2" fontId="1" fillId="46" borderId="11" xfId="0" applyNumberFormat="1" applyFont="1" applyFill="1" applyBorder="1" applyAlignment="1">
      <alignment/>
    </xf>
    <xf numFmtId="2" fontId="33" fillId="46" borderId="20" xfId="0" applyNumberFormat="1" applyFont="1" applyFill="1" applyBorder="1" applyAlignment="1">
      <alignment/>
    </xf>
    <xf numFmtId="2" fontId="32" fillId="46" borderId="25" xfId="0" applyNumberFormat="1" applyFont="1" applyFill="1" applyBorder="1" applyAlignment="1">
      <alignment/>
    </xf>
    <xf numFmtId="2" fontId="33" fillId="46" borderId="11" xfId="0" applyNumberFormat="1" applyFont="1" applyFill="1" applyBorder="1" applyAlignment="1">
      <alignment/>
    </xf>
    <xf numFmtId="2" fontId="32" fillId="34" borderId="25" xfId="0" applyNumberFormat="1" applyFont="1" applyFill="1" applyBorder="1" applyAlignment="1">
      <alignment/>
    </xf>
    <xf numFmtId="4" fontId="32" fillId="34" borderId="26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0" fontId="0" fillId="34" borderId="24" xfId="0" applyFont="1" applyFill="1" applyBorder="1" applyAlignment="1">
      <alignment wrapText="1"/>
    </xf>
    <xf numFmtId="2" fontId="0" fillId="34" borderId="25" xfId="0" applyNumberFormat="1" applyFont="1" applyFill="1" applyBorder="1" applyAlignment="1">
      <alignment/>
    </xf>
    <xf numFmtId="2" fontId="0" fillId="34" borderId="25" xfId="0" applyNumberFormat="1" applyFill="1" applyBorder="1" applyAlignment="1">
      <alignment/>
    </xf>
    <xf numFmtId="4" fontId="7" fillId="34" borderId="25" xfId="0" applyNumberFormat="1" applyFont="1" applyFill="1" applyBorder="1" applyAlignment="1">
      <alignment/>
    </xf>
    <xf numFmtId="4" fontId="31" fillId="34" borderId="26" xfId="0" applyNumberFormat="1" applyFont="1" applyFill="1" applyBorder="1" applyAlignment="1">
      <alignment/>
    </xf>
    <xf numFmtId="2" fontId="32" fillId="34" borderId="11" xfId="0" applyNumberFormat="1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11" xfId="0" applyFont="1" applyFill="1" applyBorder="1" applyAlignment="1">
      <alignment/>
    </xf>
    <xf numFmtId="2" fontId="33" fillId="34" borderId="20" xfId="0" applyNumberFormat="1" applyFont="1" applyFill="1" applyBorder="1" applyAlignment="1">
      <alignment/>
    </xf>
    <xf numFmtId="2" fontId="32" fillId="34" borderId="20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2" fontId="32" fillId="34" borderId="25" xfId="0" applyNumberFormat="1" applyFont="1" applyFill="1" applyBorder="1" applyAlignment="1">
      <alignment horizontal="right"/>
    </xf>
    <xf numFmtId="2" fontId="33" fillId="34" borderId="20" xfId="0" applyNumberFormat="1" applyFont="1" applyFill="1" applyBorder="1" applyAlignment="1">
      <alignment horizontal="right"/>
    </xf>
    <xf numFmtId="2" fontId="33" fillId="46" borderId="11" xfId="0" applyNumberFormat="1" applyFont="1" applyFill="1" applyBorder="1" applyAlignment="1">
      <alignment horizontal="right"/>
    </xf>
    <xf numFmtId="2" fontId="1" fillId="46" borderId="0" xfId="0" applyNumberFormat="1" applyFont="1" applyFill="1" applyAlignment="1">
      <alignment/>
    </xf>
    <xf numFmtId="2" fontId="33" fillId="46" borderId="25" xfId="0" applyNumberFormat="1" applyFont="1" applyFill="1" applyBorder="1" applyAlignment="1">
      <alignment horizontal="right"/>
    </xf>
    <xf numFmtId="4" fontId="1" fillId="34" borderId="26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 horizontal="right" vertical="center"/>
    </xf>
    <xf numFmtId="4" fontId="31" fillId="9" borderId="26" xfId="0" applyNumberFormat="1" applyFont="1" applyFill="1" applyBorder="1" applyAlignment="1">
      <alignment horizontal="right" vertical="center"/>
    </xf>
    <xf numFmtId="0" fontId="31" fillId="9" borderId="24" xfId="0" applyFont="1" applyFill="1" applyBorder="1" applyAlignment="1">
      <alignment horizontal="left" vertical="center" wrapText="1"/>
    </xf>
    <xf numFmtId="2" fontId="31" fillId="9" borderId="25" xfId="0" applyNumberFormat="1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/>
    </xf>
    <xf numFmtId="0" fontId="31" fillId="9" borderId="30" xfId="0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4" fontId="31" fillId="9" borderId="31" xfId="0" applyNumberFormat="1" applyFont="1" applyFill="1" applyBorder="1" applyAlignment="1">
      <alignment/>
    </xf>
    <xf numFmtId="0" fontId="31" fillId="9" borderId="24" xfId="0" applyFont="1" applyFill="1" applyBorder="1" applyAlignment="1">
      <alignment wrapText="1"/>
    </xf>
    <xf numFmtId="0" fontId="31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4" fontId="31" fillId="9" borderId="26" xfId="0" applyNumberFormat="1" applyFont="1" applyFill="1" applyBorder="1" applyAlignment="1">
      <alignment/>
    </xf>
    <xf numFmtId="0" fontId="31" fillId="44" borderId="32" xfId="0" applyFont="1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32" xfId="0" applyFont="1" applyFill="1" applyBorder="1" applyAlignment="1">
      <alignment horizontal="right" vertical="center"/>
    </xf>
    <xf numFmtId="3" fontId="1" fillId="44" borderId="33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right"/>
    </xf>
    <xf numFmtId="2" fontId="0" fillId="34" borderId="11" xfId="0" applyNumberFormat="1" applyFill="1" applyBorder="1" applyAlignment="1">
      <alignment/>
    </xf>
    <xf numFmtId="2" fontId="32" fillId="34" borderId="11" xfId="0" applyNumberFormat="1" applyFont="1" applyFill="1" applyBorder="1" applyAlignment="1">
      <alignment horizontal="right"/>
    </xf>
    <xf numFmtId="2" fontId="0" fillId="34" borderId="20" xfId="0" applyNumberFormat="1" applyFill="1" applyBorder="1" applyAlignment="1">
      <alignment/>
    </xf>
    <xf numFmtId="2" fontId="32" fillId="34" borderId="2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98" fontId="7" fillId="46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7" fillId="34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5x indented GHG Textfiels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Comma [0]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ormal GHG Numbers (0.00)" xfId="89"/>
    <cellStyle name="Normal GHG whole table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37"/>
  <sheetViews>
    <sheetView tabSelected="1" zoomScale="80" zoomScaleNormal="80" zoomScalePageLayoutView="0" workbookViewId="0" topLeftCell="A1">
      <selection activeCell="K19" sqref="K19"/>
    </sheetView>
  </sheetViews>
  <sheetFormatPr defaultColWidth="9.140625" defaultRowHeight="12.75"/>
  <cols>
    <col min="1" max="1" width="28.57421875" style="0" bestFit="1" customWidth="1"/>
    <col min="2" max="2" width="20.140625" style="0" customWidth="1"/>
    <col min="4" max="6" width="11.140625" style="0" bestFit="1" customWidth="1"/>
    <col min="7" max="7" width="17.421875" style="0" customWidth="1"/>
    <col min="8" max="8" width="12.421875" style="0" customWidth="1"/>
    <col min="9" max="9" width="13.421875" style="0" customWidth="1"/>
    <col min="10" max="10" width="14.7109375" style="0" bestFit="1" customWidth="1"/>
    <col min="11" max="11" width="18.28125" style="0" customWidth="1"/>
    <col min="13" max="13" width="32.28125" style="0" customWidth="1"/>
    <col min="14" max="14" width="20.57421875" style="0" customWidth="1"/>
    <col min="15" max="15" width="29.421875" style="0" customWidth="1"/>
    <col min="16" max="16" width="16.28125" style="0" customWidth="1"/>
    <col min="17" max="17" width="13.8515625" style="0" customWidth="1"/>
    <col min="20" max="20" width="108.7109375" style="0" customWidth="1"/>
  </cols>
  <sheetData>
    <row r="2" spans="5:10" ht="15.75">
      <c r="E2" s="116" t="s">
        <v>32</v>
      </c>
      <c r="F2" s="117"/>
      <c r="G2" s="117"/>
      <c r="H2" s="117"/>
      <c r="I2" s="117"/>
      <c r="J2" s="117"/>
    </row>
    <row r="4" ht="12.75">
      <c r="B4" s="8" t="s">
        <v>3</v>
      </c>
    </row>
    <row r="5" spans="2:4" ht="25.5">
      <c r="B5" s="14" t="s">
        <v>18</v>
      </c>
      <c r="C5" s="107">
        <v>1214.25</v>
      </c>
      <c r="D5" s="13" t="s">
        <v>4</v>
      </c>
    </row>
    <row r="6" ht="12.75">
      <c r="B6" s="3" t="s">
        <v>5</v>
      </c>
    </row>
    <row r="7" ht="12.75">
      <c r="B7" s="3" t="s">
        <v>6</v>
      </c>
    </row>
    <row r="8" spans="2:3" ht="12.75">
      <c r="B8" s="111" t="s">
        <v>19</v>
      </c>
      <c r="C8" s="108">
        <v>2.7</v>
      </c>
    </row>
    <row r="9" spans="2:4" ht="12.75">
      <c r="B9" s="109" t="s">
        <v>16</v>
      </c>
      <c r="C9" s="110">
        <f>11.628*1000</f>
        <v>11628</v>
      </c>
      <c r="D9" s="108" t="s">
        <v>17</v>
      </c>
    </row>
    <row r="10" spans="3:4" ht="12.75">
      <c r="C10" s="4"/>
      <c r="D10" s="4"/>
    </row>
    <row r="11" ht="15.75">
      <c r="B11" s="6" t="s">
        <v>33</v>
      </c>
    </row>
    <row r="12" spans="2:14" ht="27" customHeight="1">
      <c r="B12" s="129"/>
      <c r="C12" s="131" t="s">
        <v>1</v>
      </c>
      <c r="D12" s="135" t="s">
        <v>7</v>
      </c>
      <c r="E12" s="136"/>
      <c r="F12" s="136"/>
      <c r="G12" s="137"/>
      <c r="H12" s="131" t="s">
        <v>15</v>
      </c>
      <c r="I12" s="133" t="s">
        <v>14</v>
      </c>
      <c r="J12" s="133" t="s">
        <v>12</v>
      </c>
      <c r="K12" s="131" t="s">
        <v>24</v>
      </c>
      <c r="M12" s="7" t="s">
        <v>37</v>
      </c>
      <c r="N12" s="5"/>
    </row>
    <row r="13" spans="2:17" ht="48.75" customHeight="1">
      <c r="B13" s="130"/>
      <c r="C13" s="144"/>
      <c r="D13" s="9" t="s">
        <v>8</v>
      </c>
      <c r="E13" s="9" t="s">
        <v>9</v>
      </c>
      <c r="F13" s="9" t="s">
        <v>10</v>
      </c>
      <c r="G13" s="9" t="s">
        <v>11</v>
      </c>
      <c r="H13" s="138"/>
      <c r="I13" s="134"/>
      <c r="J13" s="134"/>
      <c r="K13" s="132"/>
      <c r="M13" s="124" t="s">
        <v>38</v>
      </c>
      <c r="N13" s="126"/>
      <c r="O13" s="126"/>
      <c r="P13" s="126"/>
      <c r="Q13" s="125"/>
    </row>
    <row r="14" spans="2:17" ht="38.25" customHeight="1">
      <c r="B14" s="1" t="s">
        <v>0</v>
      </c>
      <c r="C14" s="112">
        <v>1.17</v>
      </c>
      <c r="D14" s="113">
        <v>226</v>
      </c>
      <c r="E14" s="113">
        <v>33.2</v>
      </c>
      <c r="F14" s="82"/>
      <c r="G14" s="82"/>
      <c r="H14" s="38"/>
      <c r="I14" s="88"/>
      <c r="J14" s="89"/>
      <c r="K14" s="11"/>
      <c r="M14" s="127" t="s">
        <v>41</v>
      </c>
      <c r="N14" s="127" t="s">
        <v>40</v>
      </c>
      <c r="O14" s="127" t="s">
        <v>42</v>
      </c>
      <c r="P14" s="124" t="s">
        <v>22</v>
      </c>
      <c r="Q14" s="125"/>
    </row>
    <row r="15" spans="2:17" ht="48" customHeight="1">
      <c r="B15" s="10" t="s">
        <v>2</v>
      </c>
      <c r="C15" s="114">
        <v>2.62</v>
      </c>
      <c r="D15" s="87"/>
      <c r="E15" s="87"/>
      <c r="F15" s="115">
        <v>11.9</v>
      </c>
      <c r="G15" s="81"/>
      <c r="H15" s="20"/>
      <c r="I15" s="20"/>
      <c r="J15" s="20"/>
      <c r="K15" s="12"/>
      <c r="M15" s="143"/>
      <c r="N15" s="128"/>
      <c r="O15" s="128"/>
      <c r="P15" s="85" t="s">
        <v>21</v>
      </c>
      <c r="Q15" s="85" t="s">
        <v>20</v>
      </c>
    </row>
    <row r="16" spans="2:17" ht="39" thickBot="1">
      <c r="B16" s="24" t="s">
        <v>23</v>
      </c>
      <c r="C16" s="114"/>
      <c r="D16" s="87"/>
      <c r="E16" s="87"/>
      <c r="F16" s="115"/>
      <c r="G16" s="115">
        <v>10</v>
      </c>
      <c r="H16" s="20"/>
      <c r="I16" s="20"/>
      <c r="J16" s="20"/>
      <c r="K16" s="12"/>
      <c r="M16" s="15" t="s">
        <v>44</v>
      </c>
      <c r="N16" s="29">
        <f>(J18*C5)/1000</f>
        <v>70.18548036944445</v>
      </c>
      <c r="O16" s="29">
        <f>(J33*C5)/1000</f>
        <v>27.975348599999997</v>
      </c>
      <c r="P16" s="30">
        <f>N16-O16</f>
        <v>42.21013176944445</v>
      </c>
      <c r="Q16" s="31">
        <f>(N16-O16)/N16</f>
        <v>0.6014083190320489</v>
      </c>
    </row>
    <row r="17" spans="2:17" ht="39" thickBot="1">
      <c r="B17" s="34" t="s">
        <v>28</v>
      </c>
      <c r="C17" s="35"/>
      <c r="D17" s="36"/>
      <c r="E17" s="36"/>
      <c r="F17" s="37"/>
      <c r="G17" s="37"/>
      <c r="H17" s="86">
        <f>SUM(D14+E14+F15+G16)</f>
        <v>281.09999999999997</v>
      </c>
      <c r="I17" s="90"/>
      <c r="J17" s="86">
        <f>((D14+E14)*0.205)+(F15*0.299)+((G16/C8)*0.299)</f>
        <v>57.801507407407406</v>
      </c>
      <c r="K17" s="91">
        <f>H17*C5</f>
        <v>341325.67499999993</v>
      </c>
      <c r="M17" s="15" t="s">
        <v>46</v>
      </c>
      <c r="N17" s="29">
        <f>K18</f>
        <v>417878.92072222213</v>
      </c>
      <c r="O17" s="29">
        <f>K33</f>
        <v>152475.4412222222</v>
      </c>
      <c r="P17" s="30">
        <f>N17-O17</f>
        <v>265403.4794999999</v>
      </c>
      <c r="Q17" s="31">
        <f>(N17-O17)/N17</f>
        <v>0.6351205249628332</v>
      </c>
    </row>
    <row r="18" spans="2:17" ht="57" customHeight="1" thickBot="1">
      <c r="B18" s="94" t="s">
        <v>13</v>
      </c>
      <c r="C18" s="95"/>
      <c r="D18" s="92">
        <f>D14*C14</f>
        <v>264.41999999999996</v>
      </c>
      <c r="E18" s="92">
        <f>E14*C14</f>
        <v>38.844</v>
      </c>
      <c r="F18" s="92">
        <f>F15*C15</f>
        <v>31.178</v>
      </c>
      <c r="G18" s="92">
        <f>(G16/C8)*C15</f>
        <v>9.703703703703702</v>
      </c>
      <c r="H18" s="92"/>
      <c r="I18" s="92">
        <f>SUM(D18:G18)</f>
        <v>344.14570370370365</v>
      </c>
      <c r="J18" s="92">
        <f>J17</f>
        <v>57.801507407407406</v>
      </c>
      <c r="K18" s="93">
        <f>I18*C5</f>
        <v>417878.92072222213</v>
      </c>
      <c r="M18" s="120" t="s">
        <v>45</v>
      </c>
      <c r="N18" s="121">
        <f>D14*C14</f>
        <v>264.41999999999996</v>
      </c>
      <c r="O18" s="121">
        <f>D31*C25</f>
        <v>54.288000000000004</v>
      </c>
      <c r="P18" s="122">
        <f>N18-O18</f>
        <v>210.13199999999995</v>
      </c>
      <c r="Q18" s="123">
        <f>(N18-O18)/N18</f>
        <v>0.7946902654867256</v>
      </c>
    </row>
    <row r="19" spans="13:17" ht="51">
      <c r="M19" s="15" t="s">
        <v>43</v>
      </c>
      <c r="N19" s="32">
        <f>K17/C9</f>
        <v>29.353773219814236</v>
      </c>
      <c r="O19" s="29">
        <f>K31/C9</f>
        <v>8.604592363261094</v>
      </c>
      <c r="P19" s="30">
        <f>N19-O19</f>
        <v>20.749180856553142</v>
      </c>
      <c r="Q19" s="31">
        <f>(N19-O19)/N19</f>
        <v>0.7068658840270365</v>
      </c>
    </row>
    <row r="20" spans="13:17" ht="15">
      <c r="M20" s="52"/>
      <c r="N20" s="53"/>
      <c r="O20" s="54"/>
      <c r="P20" s="55"/>
      <c r="Q20" s="56"/>
    </row>
    <row r="21" spans="13:15" ht="12.75">
      <c r="M21" s="21"/>
      <c r="N21" s="21"/>
      <c r="O21" s="16"/>
    </row>
    <row r="22" spans="2:15" ht="15.75">
      <c r="B22" s="6" t="s">
        <v>34</v>
      </c>
      <c r="C22" s="6"/>
      <c r="M22" s="22"/>
      <c r="N22" s="23"/>
      <c r="O22" s="23"/>
    </row>
    <row r="23" spans="2:14" ht="35.25" customHeight="1">
      <c r="B23" s="139"/>
      <c r="C23" s="141" t="s">
        <v>1</v>
      </c>
      <c r="D23" s="135" t="s">
        <v>31</v>
      </c>
      <c r="E23" s="136"/>
      <c r="F23" s="136"/>
      <c r="G23" s="137"/>
      <c r="H23" s="131" t="s">
        <v>15</v>
      </c>
      <c r="I23" s="133" t="s">
        <v>14</v>
      </c>
      <c r="J23" s="133" t="s">
        <v>12</v>
      </c>
      <c r="K23" s="131" t="s">
        <v>24</v>
      </c>
      <c r="M23" s="7" t="s">
        <v>39</v>
      </c>
      <c r="N23" s="5"/>
    </row>
    <row r="24" spans="2:17" ht="51" customHeight="1">
      <c r="B24" s="140"/>
      <c r="C24" s="142"/>
      <c r="D24" s="9" t="s">
        <v>8</v>
      </c>
      <c r="E24" s="9" t="s">
        <v>9</v>
      </c>
      <c r="F24" s="9" t="s">
        <v>10</v>
      </c>
      <c r="G24" s="9" t="s">
        <v>11</v>
      </c>
      <c r="H24" s="138"/>
      <c r="I24" s="134"/>
      <c r="J24" s="134"/>
      <c r="K24" s="132"/>
      <c r="M24" s="124" t="s">
        <v>38</v>
      </c>
      <c r="N24" s="126"/>
      <c r="O24" s="126"/>
      <c r="P24" s="126"/>
      <c r="Q24" s="125"/>
    </row>
    <row r="25" spans="2:17" ht="41.25" customHeight="1">
      <c r="B25" s="1" t="s">
        <v>0</v>
      </c>
      <c r="C25" s="2">
        <v>1.17</v>
      </c>
      <c r="D25" s="80">
        <v>86.4</v>
      </c>
      <c r="E25" s="80">
        <v>33.2</v>
      </c>
      <c r="F25" s="81"/>
      <c r="G25" s="82"/>
      <c r="H25" s="17"/>
      <c r="I25" s="71"/>
      <c r="J25" s="68"/>
      <c r="K25" s="18"/>
      <c r="M25" s="127" t="s">
        <v>41</v>
      </c>
      <c r="N25" s="127" t="s">
        <v>40</v>
      </c>
      <c r="O25" s="127" t="s">
        <v>42</v>
      </c>
      <c r="P25" s="124" t="s">
        <v>22</v>
      </c>
      <c r="Q25" s="125"/>
    </row>
    <row r="26" spans="2:17" ht="40.5" customHeight="1">
      <c r="B26" s="10" t="s">
        <v>2</v>
      </c>
      <c r="C26" s="27">
        <v>2.62</v>
      </c>
      <c r="D26" s="83"/>
      <c r="E26" s="83"/>
      <c r="F26" s="84">
        <v>7.8</v>
      </c>
      <c r="G26" s="84"/>
      <c r="H26" s="39"/>
      <c r="I26" s="69"/>
      <c r="J26" s="69"/>
      <c r="K26" s="19"/>
      <c r="M26" s="143"/>
      <c r="N26" s="128"/>
      <c r="O26" s="128"/>
      <c r="P26" s="85" t="s">
        <v>21</v>
      </c>
      <c r="Q26" s="85" t="s">
        <v>20</v>
      </c>
    </row>
    <row r="27" spans="1:17" ht="39" thickBot="1">
      <c r="A27" s="65"/>
      <c r="B27" s="10" t="s">
        <v>23</v>
      </c>
      <c r="C27" s="27"/>
      <c r="D27" s="83"/>
      <c r="E27" s="83"/>
      <c r="F27" s="84"/>
      <c r="G27" s="84">
        <v>10</v>
      </c>
      <c r="H27" s="43"/>
      <c r="I27" s="69"/>
      <c r="J27" s="69"/>
      <c r="K27" s="19"/>
      <c r="M27" s="15" t="s">
        <v>44</v>
      </c>
      <c r="N27" s="29">
        <f>(J18*C5)/1000</f>
        <v>70.18548036944445</v>
      </c>
      <c r="O27" s="63">
        <f>(J29*C5)/1000</f>
        <v>33.94752479444445</v>
      </c>
      <c r="P27" s="61">
        <f>N27-O27</f>
        <v>36.237955575</v>
      </c>
      <c r="Q27" s="62">
        <f>(N27-O27)/N27</f>
        <v>0.5163169844282544</v>
      </c>
    </row>
    <row r="28" spans="1:17" ht="39" thickBot="1">
      <c r="A28" s="66" t="s">
        <v>35</v>
      </c>
      <c r="B28" s="34" t="s">
        <v>28</v>
      </c>
      <c r="C28" s="42"/>
      <c r="D28" s="40"/>
      <c r="E28" s="40"/>
      <c r="F28" s="41"/>
      <c r="G28" s="41"/>
      <c r="H28" s="72">
        <f>D25+E25+F26+G27</f>
        <v>137.4</v>
      </c>
      <c r="I28" s="70"/>
      <c r="J28" s="72">
        <f>((D25+E25)*0.205)+(F26*0.299)+((G27/C8)*0.299)</f>
        <v>27.95760740740741</v>
      </c>
      <c r="K28" s="73">
        <f>H28*C5</f>
        <v>166837.95</v>
      </c>
      <c r="M28" s="15" t="s">
        <v>46</v>
      </c>
      <c r="N28" s="29">
        <f>K18</f>
        <v>417878.92072222213</v>
      </c>
      <c r="O28" s="63">
        <f>K29</f>
        <v>206509.5662222222</v>
      </c>
      <c r="P28" s="61">
        <f>N28-O28</f>
        <v>211369.35449999993</v>
      </c>
      <c r="Q28" s="62">
        <f>(N28-O28)/N28</f>
        <v>0.5058148282155254</v>
      </c>
    </row>
    <row r="29" spans="2:17" ht="52.5" customHeight="1" thickBot="1">
      <c r="B29" s="96" t="s">
        <v>13</v>
      </c>
      <c r="C29" s="97"/>
      <c r="D29" s="98">
        <f>D25*C25</f>
        <v>101.088</v>
      </c>
      <c r="E29" s="98">
        <f>E25*C25</f>
        <v>38.844</v>
      </c>
      <c r="F29" s="98">
        <f>F26*C26</f>
        <v>20.436</v>
      </c>
      <c r="G29" s="98">
        <f>(G27/C8)*C26</f>
        <v>9.703703703703702</v>
      </c>
      <c r="H29" s="98"/>
      <c r="I29" s="99">
        <f>SUM(D29:G29)</f>
        <v>170.0717037037037</v>
      </c>
      <c r="J29" s="99">
        <f>J28</f>
        <v>27.95760740740741</v>
      </c>
      <c r="K29" s="100">
        <f>I29*C5</f>
        <v>206509.5662222222</v>
      </c>
      <c r="M29" s="120" t="s">
        <v>45</v>
      </c>
      <c r="N29" s="121">
        <f>D14*C14</f>
        <v>264.41999999999996</v>
      </c>
      <c r="O29" s="121">
        <f>D25*C25</f>
        <v>101.088</v>
      </c>
      <c r="P29" s="122">
        <f>N29-O29</f>
        <v>163.33199999999997</v>
      </c>
      <c r="Q29" s="123">
        <f>(N29-O29)/N29</f>
        <v>0.6176991150442478</v>
      </c>
    </row>
    <row r="30" spans="1:17" ht="54.75" customHeight="1" thickBot="1">
      <c r="A30" s="26" t="s">
        <v>36</v>
      </c>
      <c r="B30" s="44" t="s">
        <v>30</v>
      </c>
      <c r="C30" s="45"/>
      <c r="D30" s="33">
        <v>40</v>
      </c>
      <c r="E30" s="33">
        <v>10</v>
      </c>
      <c r="F30" s="33">
        <v>5</v>
      </c>
      <c r="G30" s="33"/>
      <c r="H30" s="60">
        <f>SUM(D30:G30)</f>
        <v>55</v>
      </c>
      <c r="I30" s="67">
        <f>((D30+E30)*0.28)+(F30*C26)</f>
        <v>27.1</v>
      </c>
      <c r="J30" s="74">
        <f>((D30+E30)*0.039)+(F30*0)</f>
        <v>1.95</v>
      </c>
      <c r="K30" s="46">
        <f>H30*C5</f>
        <v>66783.75</v>
      </c>
      <c r="M30" s="15" t="s">
        <v>43</v>
      </c>
      <c r="N30" s="118">
        <f>K17/C9</f>
        <v>29.353773219814236</v>
      </c>
      <c r="O30" s="63">
        <f>K28/C9</f>
        <v>14.34794891640867</v>
      </c>
      <c r="P30" s="61">
        <f>N30-O30</f>
        <v>15.005824303405566</v>
      </c>
      <c r="Q30" s="62">
        <f>(N30-O30)/N30</f>
        <v>0.511205976520811</v>
      </c>
    </row>
    <row r="31" spans="1:11" ht="29.25" customHeight="1" thickBot="1">
      <c r="A31" s="25"/>
      <c r="B31" s="47" t="s">
        <v>29</v>
      </c>
      <c r="C31" s="48"/>
      <c r="D31" s="49">
        <f>D25-D30</f>
        <v>46.400000000000006</v>
      </c>
      <c r="E31" s="49">
        <f>E25-E30</f>
        <v>23.200000000000003</v>
      </c>
      <c r="F31" s="49">
        <f>F26-F30</f>
        <v>2.8</v>
      </c>
      <c r="G31" s="50">
        <f>G27</f>
        <v>10</v>
      </c>
      <c r="H31" s="59">
        <f>SUM(D31:G31)</f>
        <v>82.4</v>
      </c>
      <c r="I31" s="64"/>
      <c r="J31" s="59">
        <f>((D31+E31)*0.22)+(F31*0.299)+(G31*0.299)</f>
        <v>19.1392</v>
      </c>
      <c r="K31" s="51">
        <f>H31*C5</f>
        <v>100054.20000000001</v>
      </c>
    </row>
    <row r="32" spans="2:13" ht="26.25" thickBot="1">
      <c r="B32" s="75" t="s">
        <v>25</v>
      </c>
      <c r="C32" s="76"/>
      <c r="D32" s="77"/>
      <c r="E32" s="77"/>
      <c r="F32" s="77"/>
      <c r="G32" s="76"/>
      <c r="H32" s="76"/>
      <c r="I32" s="78">
        <f>((D31+E31)*C25)+(F31*C26)+((G31/C8)*C26)</f>
        <v>98.4717037037037</v>
      </c>
      <c r="J32" s="76">
        <f>SUM(J30:J31)</f>
        <v>21.089199999999998</v>
      </c>
      <c r="K32" s="79">
        <f>I32*C5</f>
        <v>119569.26622222221</v>
      </c>
      <c r="M32" s="119"/>
    </row>
    <row r="33" spans="1:11" ht="72.75" customHeight="1" thickBot="1">
      <c r="A33" s="16"/>
      <c r="B33" s="101" t="s">
        <v>26</v>
      </c>
      <c r="C33" s="102"/>
      <c r="D33" s="103"/>
      <c r="E33" s="103"/>
      <c r="F33" s="103"/>
      <c r="G33" s="103"/>
      <c r="H33" s="103"/>
      <c r="I33" s="104">
        <f>SUM(I30+I32)</f>
        <v>125.57170370370369</v>
      </c>
      <c r="J33" s="105">
        <f>SUM(J30+J32)</f>
        <v>23.039199999999997</v>
      </c>
      <c r="K33" s="106">
        <f>I33*C5</f>
        <v>152475.4412222222</v>
      </c>
    </row>
    <row r="34" spans="1:11" ht="88.5" customHeight="1" thickBot="1">
      <c r="A34" s="16"/>
      <c r="B34" s="47" t="s">
        <v>27</v>
      </c>
      <c r="C34" s="57"/>
      <c r="D34" s="57"/>
      <c r="E34" s="57"/>
      <c r="F34" s="57"/>
      <c r="G34" s="57"/>
      <c r="H34" s="57"/>
      <c r="I34" s="57"/>
      <c r="J34" s="57"/>
      <c r="K34" s="58">
        <f>(K29-K33)/K29</f>
        <v>0.2616543436145452</v>
      </c>
    </row>
    <row r="35" spans="1:9" ht="12.75">
      <c r="A35" s="16"/>
      <c r="I35" s="28"/>
    </row>
    <row r="36" ht="12.75">
      <c r="A36" s="16"/>
    </row>
    <row r="37" spans="3:11" ht="12.75">
      <c r="C37" s="16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24">
    <mergeCell ref="M25:M26"/>
    <mergeCell ref="N25:N26"/>
    <mergeCell ref="O25:O26"/>
    <mergeCell ref="N14:N15"/>
    <mergeCell ref="M14:M15"/>
    <mergeCell ref="I12:I13"/>
    <mergeCell ref="I23:I24"/>
    <mergeCell ref="J23:J24"/>
    <mergeCell ref="B23:B24"/>
    <mergeCell ref="K12:K13"/>
    <mergeCell ref="D12:G12"/>
    <mergeCell ref="C23:C24"/>
    <mergeCell ref="H12:H13"/>
    <mergeCell ref="C12:C13"/>
    <mergeCell ref="P25:Q25"/>
    <mergeCell ref="M13:Q13"/>
    <mergeCell ref="M24:Q24"/>
    <mergeCell ref="P14:Q14"/>
    <mergeCell ref="O14:O15"/>
    <mergeCell ref="B12:B13"/>
    <mergeCell ref="K23:K24"/>
    <mergeCell ref="J12:J13"/>
    <mergeCell ref="D23:G23"/>
    <mergeCell ref="H23:H2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Raluca Varzaru</cp:lastModifiedBy>
  <cp:lastPrinted>2007-03-22T00:53:44Z</cp:lastPrinted>
  <dcterms:created xsi:type="dcterms:W3CDTF">2002-07-23T19:14:33Z</dcterms:created>
  <dcterms:modified xsi:type="dcterms:W3CDTF">2017-05-26T07:48:16Z</dcterms:modified>
  <cp:category/>
  <cp:version/>
  <cp:contentType/>
  <cp:contentStatus/>
</cp:coreProperties>
</file>